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955" yWindow="-15" windowWidth="6000" windowHeight="6600" tabRatio="833" activeTab="1"/>
  </bookViews>
  <sheets>
    <sheet name="185TW (MOM) " sheetId="55" r:id="rId1"/>
    <sheet name="Specs" sheetId="13" r:id="rId2"/>
    <sheet name="185TW (C.G.)" sheetId="57" r:id="rId3"/>
  </sheets>
  <definedNames>
    <definedName name="_xlnm.Print_Area" localSheetId="1">Specs!$A$1:$H$19</definedName>
  </definedNames>
  <calcPr calcId="145621"/>
</workbook>
</file>

<file path=xl/calcChain.xml><?xml version="1.0" encoding="utf-8"?>
<calcChain xmlns="http://schemas.openxmlformats.org/spreadsheetml/2006/main">
  <c r="D16" i="57" l="1"/>
  <c r="D18" i="57" s="1"/>
  <c r="E13" i="57"/>
  <c r="D13" i="57"/>
  <c r="F13" i="57" s="1"/>
  <c r="F10" i="57"/>
  <c r="F8" i="57"/>
  <c r="F6" i="57"/>
  <c r="F5" i="57"/>
  <c r="F4" i="57"/>
  <c r="F11" i="57" s="1"/>
  <c r="D4" i="57"/>
  <c r="D11" i="57" s="1"/>
  <c r="D14" i="57" s="1"/>
  <c r="D15" i="55"/>
  <c r="F15" i="55" s="1"/>
  <c r="E12" i="55"/>
  <c r="D12" i="55"/>
  <c r="F12" i="55" s="1"/>
  <c r="F9" i="55"/>
  <c r="F7" i="55"/>
  <c r="F6" i="55"/>
  <c r="F17" i="55" s="1"/>
  <c r="F5" i="55"/>
  <c r="D4" i="55"/>
  <c r="D10" i="55" s="1"/>
  <c r="D13" i="55" s="1"/>
  <c r="E11" i="57" l="1"/>
  <c r="F14" i="57"/>
  <c r="E14" i="57" s="1"/>
  <c r="F16" i="57"/>
  <c r="F18" i="57" s="1"/>
  <c r="E18" i="57" s="1"/>
  <c r="F4" i="55"/>
  <c r="F10" i="55" s="1"/>
  <c r="F13" i="55"/>
  <c r="E13" i="55" s="1"/>
  <c r="E10" i="55"/>
  <c r="D17" i="55"/>
  <c r="E17" i="55" s="1"/>
</calcChain>
</file>

<file path=xl/sharedStrings.xml><?xml version="1.0" encoding="utf-8"?>
<sst xmlns="http://schemas.openxmlformats.org/spreadsheetml/2006/main" count="57" uniqueCount="29">
  <si>
    <t>Weight (lbs)</t>
  </si>
  <si>
    <t>Arm     (in)</t>
  </si>
  <si>
    <t>Basic Weight (Includes</t>
  </si>
  <si>
    <t>Pilot &amp; Front Passenger</t>
  </si>
  <si>
    <t>Ramp Totals</t>
  </si>
  <si>
    <t>STTO Fuel</t>
  </si>
  <si>
    <t>Takeoff Totals</t>
  </si>
  <si>
    <t>Landing Totals</t>
  </si>
  <si>
    <t>Rear Passengers</t>
  </si>
  <si>
    <t>Moment      (in-lbs)/1000</t>
  </si>
  <si>
    <t>unusable fuel and oil)</t>
  </si>
  <si>
    <t>Baggage Area 1</t>
  </si>
  <si>
    <t>The maximum allowable combined weight capacity for baggage</t>
  </si>
  <si>
    <t>(Max 120 lbs)</t>
  </si>
  <si>
    <r>
      <t>Baggage Area 2           (Max 50 lbs)</t>
    </r>
    <r>
      <rPr>
        <sz val="10"/>
        <rFont val="Arial"/>
      </rPr>
      <t xml:space="preserve">   </t>
    </r>
  </si>
  <si>
    <t>responsible for assuring correct data and proper loading of your aircraft prior to flight.</t>
  </si>
  <si>
    <t xml:space="preserve">This calculator is presented for educational purposes only. You, as pilot in command, are solely </t>
  </si>
  <si>
    <t xml:space="preserve"> </t>
  </si>
  <si>
    <t>C-172 (98637)</t>
  </si>
  <si>
    <t>C-172  (98637)</t>
  </si>
  <si>
    <t>Moment</t>
  </si>
  <si>
    <t>C.G.</t>
  </si>
  <si>
    <t>C-185 (185TW)</t>
  </si>
  <si>
    <t>Fuel (Max 84)</t>
  </si>
  <si>
    <t>Maximum Weight 3350</t>
  </si>
  <si>
    <t>areas 1 and 2 is 170 lbs.</t>
  </si>
  <si>
    <t>2nd Row Passengers</t>
  </si>
  <si>
    <r>
      <t xml:space="preserve">3rd Row Pax </t>
    </r>
    <r>
      <rPr>
        <b/>
        <sz val="10"/>
        <color rgb="FFFF0000"/>
        <rFont val="Arial"/>
        <family val="2"/>
      </rPr>
      <t>(Removed)</t>
    </r>
  </si>
  <si>
    <t>N185TW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</si>
</sst>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\ \ "/>
    <numFmt numFmtId="165" formatCode="0.00\ "/>
    <numFmt numFmtId="166" formatCode="[Black][&gt;=5]##.0\ \g\a\l\ \ ;[Red]&quot;ERROR&quot;"/>
    <numFmt numFmtId="167" formatCode="[Black][&lt;=120]##\ \ ;[Red]&quot;ERROR&quot;"/>
    <numFmt numFmtId="168" formatCode="#,##0.00\ \ "/>
    <numFmt numFmtId="169" formatCode="[Red][&gt;2500]#,##0\ \ ;[Black]#,##0\ \ "/>
    <numFmt numFmtId="170" formatCode="[Black][&lt;=46]##.0\ \g\a\l\ \ ;[Red]&quot;ERROR&quot;"/>
    <numFmt numFmtId="171" formatCode="[Black][&lt;=50]##\ \ ;[Red]&quot;ERROR&quot;"/>
    <numFmt numFmtId="172" formatCode="0.000"/>
    <numFmt numFmtId="173" formatCode="#,##0.000\ \ "/>
    <numFmt numFmtId="174" formatCode="[Red][&gt;3351]#,##0\ \ ;[Black]#,##0\ \ "/>
    <numFmt numFmtId="175" formatCode="[Black][&lt;=84]##.0\ \g\a\l\ \ ;[Red]&quot;ERROR&quot;"/>
  </numFmts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2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3" fontId="0" fillId="0" borderId="1" xfId="0" applyNumberFormat="1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</xf>
    <xf numFmtId="2" fontId="0" fillId="0" borderId="0" xfId="0" applyNumberFormat="1" applyProtection="1"/>
    <xf numFmtId="3" fontId="0" fillId="0" borderId="0" xfId="0" applyNumberFormat="1" applyProtection="1"/>
    <xf numFmtId="0" fontId="0" fillId="0" borderId="0" xfId="0" applyProtection="1"/>
    <xf numFmtId="164" fontId="1" fillId="2" borderId="1" xfId="0" applyNumberFormat="1" applyFont="1" applyFill="1" applyBorder="1" applyAlignment="1" applyProtection="1">
      <alignment horizontal="right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0" fontId="0" fillId="0" borderId="0" xfId="0" applyProtection="1">
      <protection locked="0"/>
    </xf>
    <xf numFmtId="170" fontId="1" fillId="2" borderId="4" xfId="0" applyNumberFormat="1" applyFont="1" applyFill="1" applyBorder="1" applyAlignment="1" applyProtection="1">
      <alignment horizontal="right" wrapText="1"/>
      <protection locked="0"/>
    </xf>
    <xf numFmtId="169" fontId="0" fillId="0" borderId="0" xfId="0" applyNumberFormat="1" applyProtection="1"/>
    <xf numFmtId="49" fontId="0" fillId="0" borderId="5" xfId="0" applyNumberFormat="1" applyBorder="1" applyAlignment="1" applyProtection="1">
      <alignment horizontal="left" wrapText="1"/>
    </xf>
    <xf numFmtId="164" fontId="0" fillId="3" borderId="4" xfId="0" applyNumberFormat="1" applyFill="1" applyBorder="1" applyAlignment="1" applyProtection="1">
      <alignment horizontal="right"/>
    </xf>
    <xf numFmtId="164" fontId="0" fillId="3" borderId="1" xfId="0" applyNumberFormat="1" applyFill="1" applyBorder="1" applyAlignment="1" applyProtection="1">
      <alignment horizontal="right"/>
    </xf>
    <xf numFmtId="49" fontId="0" fillId="0" borderId="6" xfId="0" applyNumberFormat="1" applyBorder="1" applyAlignment="1" applyProtection="1">
      <alignment horizontal="left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2" fontId="0" fillId="3" borderId="1" xfId="0" applyNumberFormat="1" applyFill="1" applyBorder="1" applyAlignment="1">
      <alignment horizontal="right"/>
    </xf>
    <xf numFmtId="2" fontId="0" fillId="3" borderId="9" xfId="0" applyNumberFormat="1" applyFill="1" applyBorder="1" applyAlignment="1">
      <alignment horizontal="right"/>
    </xf>
    <xf numFmtId="165" fontId="0" fillId="3" borderId="1" xfId="0" applyNumberFormat="1" applyFill="1" applyBorder="1" applyAlignment="1" applyProtection="1">
      <alignment horizontal="right"/>
    </xf>
    <xf numFmtId="168" fontId="0" fillId="3" borderId="4" xfId="0" applyNumberFormat="1" applyFill="1" applyBorder="1" applyAlignment="1" applyProtection="1">
      <alignment horizontal="right"/>
    </xf>
    <xf numFmtId="168" fontId="0" fillId="3" borderId="1" xfId="0" applyNumberFormat="1" applyFill="1" applyBorder="1" applyAlignment="1" applyProtection="1">
      <alignment horizontal="right"/>
    </xf>
    <xf numFmtId="0" fontId="0" fillId="0" borderId="6" xfId="0" applyBorder="1" applyAlignment="1" applyProtection="1">
      <alignment horizontal="left" vertical="center" wrapText="1"/>
    </xf>
    <xf numFmtId="49" fontId="0" fillId="0" borderId="0" xfId="0" applyNumberFormat="1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 wrapText="1"/>
    </xf>
    <xf numFmtId="0" fontId="0" fillId="0" borderId="10" xfId="0" applyBorder="1" applyAlignment="1" applyProtection="1">
      <alignment horizontal="left" wrapText="1"/>
    </xf>
    <xf numFmtId="49" fontId="0" fillId="0" borderId="11" xfId="0" applyNumberFormat="1" applyBorder="1" applyAlignment="1" applyProtection="1">
      <alignment horizontal="left"/>
    </xf>
    <xf numFmtId="164" fontId="1" fillId="2" borderId="9" xfId="0" applyNumberFormat="1" applyFont="1" applyFill="1" applyBorder="1" applyAlignment="1" applyProtection="1">
      <alignment horizontal="right"/>
      <protection locked="0"/>
    </xf>
    <xf numFmtId="49" fontId="0" fillId="0" borderId="9" xfId="0" applyNumberFormat="1" applyBorder="1" applyAlignment="1" applyProtection="1">
      <alignment horizontal="left"/>
    </xf>
    <xf numFmtId="171" fontId="1" fillId="2" borderId="4" xfId="0" applyNumberFormat="1" applyFont="1" applyFill="1" applyBorder="1" applyAlignment="1" applyProtection="1">
      <alignment horizontal="right"/>
      <protection locked="0"/>
    </xf>
    <xf numFmtId="172" fontId="0" fillId="3" borderId="4" xfId="0" applyNumberFormat="1" applyFill="1" applyBorder="1" applyAlignment="1">
      <alignment horizontal="right"/>
    </xf>
    <xf numFmtId="49" fontId="0" fillId="0" borderId="7" xfId="0" applyNumberFormat="1" applyBorder="1" applyAlignment="1" applyProtection="1">
      <alignment horizontal="left" wrapText="1"/>
    </xf>
    <xf numFmtId="49" fontId="0" fillId="0" borderId="2" xfId="0" applyNumberFormat="1" applyBorder="1" applyAlignment="1" applyProtection="1">
      <alignment horizontal="left"/>
    </xf>
    <xf numFmtId="49" fontId="0" fillId="0" borderId="1" xfId="0" applyNumberFormat="1" applyBorder="1" applyAlignment="1" applyProtection="1">
      <alignment horizontal="left" wrapText="1"/>
    </xf>
    <xf numFmtId="172" fontId="0" fillId="3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Protection="1"/>
    <xf numFmtId="3" fontId="3" fillId="0" borderId="0" xfId="0" applyNumberFormat="1" applyFont="1" applyProtection="1"/>
    <xf numFmtId="2" fontId="3" fillId="0" borderId="0" xfId="0" applyNumberFormat="1" applyFont="1" applyProtection="1"/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2" fontId="4" fillId="0" borderId="0" xfId="0" applyNumberFormat="1" applyFont="1" applyProtection="1"/>
    <xf numFmtId="49" fontId="4" fillId="0" borderId="5" xfId="0" applyNumberFormat="1" applyFont="1" applyBorder="1" applyAlignment="1" applyProtection="1">
      <alignment horizontal="left" wrapText="1"/>
    </xf>
    <xf numFmtId="175" fontId="1" fillId="2" borderId="4" xfId="0" applyNumberFormat="1" applyFont="1" applyFill="1" applyBorder="1" applyAlignment="1" applyProtection="1">
      <alignment horizontal="right" wrapText="1"/>
      <protection locked="0"/>
    </xf>
    <xf numFmtId="0" fontId="0" fillId="0" borderId="12" xfId="0" applyBorder="1"/>
    <xf numFmtId="168" fontId="0" fillId="3" borderId="13" xfId="0" applyNumberFormat="1" applyFill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left"/>
    </xf>
    <xf numFmtId="164" fontId="1" fillId="5" borderId="9" xfId="0" applyNumberFormat="1" applyFont="1" applyFill="1" applyBorder="1" applyAlignment="1" applyProtection="1">
      <alignment horizontal="right"/>
      <protection locked="0"/>
    </xf>
    <xf numFmtId="49" fontId="0" fillId="0" borderId="2" xfId="0" applyNumberFormat="1" applyBorder="1" applyAlignment="1" applyProtection="1">
      <alignment horizontal="left" wrapText="1"/>
    </xf>
    <xf numFmtId="49" fontId="0" fillId="0" borderId="3" xfId="0" applyNumberFormat="1" applyBorder="1" applyAlignment="1" applyProtection="1">
      <alignment horizontal="left" wrapText="1"/>
    </xf>
    <xf numFmtId="166" fontId="1" fillId="2" borderId="9" xfId="0" applyNumberFormat="1" applyFont="1" applyFill="1" applyBorder="1" applyAlignment="1" applyProtection="1">
      <alignment horizontal="right" wrapText="1"/>
      <protection locked="0"/>
    </xf>
    <xf numFmtId="166" fontId="1" fillId="2" borderId="4" xfId="0" applyNumberFormat="1" applyFont="1" applyFill="1" applyBorder="1" applyAlignment="1" applyProtection="1">
      <alignment horizontal="right" wrapText="1"/>
      <protection locked="0"/>
    </xf>
    <xf numFmtId="164" fontId="0" fillId="3" borderId="9" xfId="0" applyNumberFormat="1" applyFill="1" applyBorder="1" applyAlignment="1" applyProtection="1">
      <alignment horizontal="right"/>
    </xf>
    <xf numFmtId="164" fontId="0" fillId="3" borderId="4" xfId="0" applyNumberFormat="1" applyFill="1" applyBorder="1" applyAlignment="1" applyProtection="1">
      <alignment horizontal="right"/>
    </xf>
    <xf numFmtId="165" fontId="0" fillId="3" borderId="9" xfId="0" applyNumberFormat="1" applyFill="1" applyBorder="1" applyAlignment="1" applyProtection="1">
      <alignment horizontal="right"/>
    </xf>
    <xf numFmtId="165" fontId="0" fillId="3" borderId="4" xfId="0" applyNumberFormat="1" applyFill="1" applyBorder="1" applyAlignment="1" applyProtection="1">
      <alignment horizontal="right"/>
    </xf>
    <xf numFmtId="168" fontId="0" fillId="3" borderId="9" xfId="0" applyNumberFormat="1" applyFill="1" applyBorder="1" applyAlignment="1" applyProtection="1">
      <alignment horizontal="right"/>
    </xf>
    <xf numFmtId="168" fontId="0" fillId="3" borderId="4" xfId="0" applyNumberFormat="1" applyFill="1" applyBorder="1" applyAlignment="1" applyProtection="1">
      <alignment horizontal="right"/>
    </xf>
    <xf numFmtId="174" fontId="0" fillId="3" borderId="9" xfId="0" applyNumberFormat="1" applyFill="1" applyBorder="1" applyAlignment="1" applyProtection="1">
      <alignment horizontal="right"/>
    </xf>
    <xf numFmtId="174" fontId="0" fillId="3" borderId="4" xfId="0" applyNumberFormat="1" applyFill="1" applyBorder="1" applyAlignment="1" applyProtection="1">
      <alignment horizontal="right"/>
    </xf>
    <xf numFmtId="2" fontId="0" fillId="3" borderId="9" xfId="0" applyNumberFormat="1" applyFill="1" applyBorder="1" applyAlignment="1" applyProtection="1">
      <alignment horizontal="right"/>
    </xf>
    <xf numFmtId="2" fontId="0" fillId="3" borderId="4" xfId="0" applyNumberFormat="1" applyFill="1" applyBorder="1" applyAlignment="1" applyProtection="1">
      <alignment horizontal="right"/>
    </xf>
    <xf numFmtId="49" fontId="0" fillId="0" borderId="7" xfId="0" applyNumberFormat="1" applyBorder="1" applyAlignment="1" applyProtection="1">
      <alignment horizontal="left" wrapText="1"/>
    </xf>
    <xf numFmtId="49" fontId="0" fillId="0" borderId="5" xfId="0" applyNumberFormat="1" applyBorder="1" applyAlignment="1" applyProtection="1">
      <alignment horizontal="left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174" fontId="1" fillId="3" borderId="9" xfId="0" applyNumberFormat="1" applyFont="1" applyFill="1" applyBorder="1" applyAlignment="1" applyProtection="1">
      <alignment horizontal="right"/>
    </xf>
    <xf numFmtId="174" fontId="1" fillId="3" borderId="4" xfId="0" applyNumberFormat="1" applyFont="1" applyFill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2" fontId="0" fillId="3" borderId="9" xfId="0" applyNumberFormat="1" applyFill="1" applyBorder="1" applyAlignment="1" applyProtection="1">
      <alignment horizontal="right" wrapText="1"/>
    </xf>
    <xf numFmtId="2" fontId="0" fillId="3" borderId="4" xfId="0" applyNumberFormat="1" applyFill="1" applyBorder="1" applyAlignment="1" applyProtection="1">
      <alignment horizontal="right" wrapText="1"/>
    </xf>
    <xf numFmtId="173" fontId="0" fillId="3" borderId="9" xfId="0" applyNumberFormat="1" applyFill="1" applyBorder="1" applyAlignment="1" applyProtection="1">
      <alignment horizontal="right"/>
    </xf>
    <xf numFmtId="173" fontId="0" fillId="3" borderId="4" xfId="0" applyNumberFormat="1" applyFill="1" applyBorder="1" applyAlignment="1" applyProtection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7" fontId="1" fillId="2" borderId="9" xfId="0" applyNumberFormat="1" applyFont="1" applyFill="1" applyBorder="1" applyAlignment="1" applyProtection="1">
      <alignment horizontal="right"/>
      <protection locked="0"/>
    </xf>
    <xf numFmtId="167" fontId="0" fillId="0" borderId="4" xfId="0" applyNumberFormat="1" applyBorder="1" applyAlignment="1"/>
    <xf numFmtId="2" fontId="0" fillId="3" borderId="9" xfId="0" applyNumberFormat="1" applyFill="1" applyBorder="1" applyAlignment="1">
      <alignment horizontal="right"/>
    </xf>
    <xf numFmtId="0" fontId="0" fillId="0" borderId="4" xfId="0" applyBorder="1" applyAlignment="1"/>
    <xf numFmtId="3" fontId="0" fillId="0" borderId="4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Gravity</a:t>
            </a:r>
          </a:p>
        </c:rich>
      </c:tx>
      <c:layout>
        <c:manualLayout>
          <c:xMode val="edge"/>
          <c:yMode val="edge"/>
          <c:x val="0.42807661875526259"/>
          <c:y val="1.22249534699646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1863805804374"/>
          <c:y val="6.8459739431802308E-2"/>
          <c:w val="0.86135254866949595"/>
          <c:h val="0.76528208721979007"/>
        </c:manualLayout>
      </c:layout>
      <c:scatterChart>
        <c:scatterStyle val="lineMarker"/>
        <c:varyColors val="0"/>
        <c:ser>
          <c:idx val="2"/>
          <c:order val="0"/>
          <c:tx>
            <c:v>ENVELOPE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dPt>
            <c:idx val="5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xVal>
            <c:numRef>
              <c:f>Specs!$E$3:$E$10</c:f>
              <c:numCache>
                <c:formatCode>0.00</c:formatCode>
                <c:ptCount val="8"/>
                <c:pt idx="0">
                  <c:v>58</c:v>
                </c:pt>
                <c:pt idx="1">
                  <c:v>72</c:v>
                </c:pt>
                <c:pt idx="2">
                  <c:v>140</c:v>
                </c:pt>
                <c:pt idx="3">
                  <c:v>156</c:v>
                </c:pt>
                <c:pt idx="4">
                  <c:v>79</c:v>
                </c:pt>
              </c:numCache>
            </c:numRef>
          </c:xVal>
          <c:yVal>
            <c:numRef>
              <c:f>Specs!$F$3:$F$10</c:f>
              <c:numCache>
                <c:formatCode>General</c:formatCode>
                <c:ptCount val="8"/>
                <c:pt idx="0">
                  <c:v>1700</c:v>
                </c:pt>
                <c:pt idx="1">
                  <c:v>2100</c:v>
                </c:pt>
                <c:pt idx="2">
                  <c:v>3350</c:v>
                </c:pt>
                <c:pt idx="3">
                  <c:v>3350</c:v>
                </c:pt>
                <c:pt idx="4">
                  <c:v>1700</c:v>
                </c:pt>
              </c:numCache>
            </c:numRef>
          </c:yVal>
          <c:smooth val="0"/>
        </c:ser>
        <c:ser>
          <c:idx val="9"/>
          <c:order val="1"/>
          <c:tx>
            <c:v>T/O</c:v>
          </c:tx>
          <c:spPr>
            <a:ln w="3175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0.5</c:v>
                </c:pt>
              </c:numLit>
            </c:plus>
            <c:minus>
              <c:numLit>
                <c:formatCode>General</c:formatCode>
                <c:ptCount val="1"/>
                <c:pt idx="0">
                  <c:v>0.5</c:v>
                </c:pt>
              </c:numLit>
            </c:minus>
            <c:spPr>
              <a:ln w="12700">
                <a:solidFill>
                  <a:srgbClr val="008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8000"/>
                </a:solidFill>
                <a:prstDash val="solid"/>
              </a:ln>
            </c:spPr>
          </c:errBars>
          <c:xVal>
            <c:numRef>
              <c:f>'185TW (MOM) '!$F$13</c:f>
              <c:numCache>
                <c:formatCode>#,##0.00\ \ </c:formatCode>
                <c:ptCount val="1"/>
                <c:pt idx="0">
                  <c:v>142.35369310000002</c:v>
                </c:pt>
              </c:numCache>
            </c:numRef>
          </c:xVal>
          <c:yVal>
            <c:numRef>
              <c:f>'185TW (MOM) '!$D$13</c:f>
              <c:numCache>
                <c:formatCode>[Red][&gt;3351]#,##0\ \ ;[Black]#,##0\ \ </c:formatCode>
                <c:ptCount val="1"/>
                <c:pt idx="0">
                  <c:v>3191.5</c:v>
                </c:pt>
              </c:numCache>
            </c:numRef>
          </c:yVal>
          <c:smooth val="0"/>
        </c:ser>
        <c:ser>
          <c:idx val="0"/>
          <c:order val="2"/>
          <c:tx>
            <c:v>LDG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'185TW (MOM) '!$F$17</c:f>
              <c:numCache>
                <c:formatCode>0.00</c:formatCode>
                <c:ptCount val="1"/>
                <c:pt idx="0">
                  <c:v>131.404</c:v>
                </c:pt>
              </c:numCache>
            </c:numRef>
          </c:xVal>
          <c:yVal>
            <c:numRef>
              <c:f>'185TW (MOM) '!$D$17</c:f>
              <c:numCache>
                <c:formatCode>[Red][&gt;3351]#,##0\ \ ;[Black]#,##0\ \ </c:formatCode>
                <c:ptCount val="1"/>
                <c:pt idx="0">
                  <c:v>2958.1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93280"/>
        <c:axId val="60595584"/>
      </c:scatterChart>
      <c:valAx>
        <c:axId val="60593280"/>
        <c:scaling>
          <c:orientation val="minMax"/>
          <c:max val="170"/>
          <c:min val="5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Moment</a:t>
                </a:r>
              </a:p>
            </c:rich>
          </c:tx>
          <c:layout>
            <c:manualLayout>
              <c:xMode val="edge"/>
              <c:yMode val="edge"/>
              <c:x val="0.49393456010222603"/>
              <c:y val="0.887531621919437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595584"/>
        <c:crossesAt val="1000"/>
        <c:crossBetween val="midCat"/>
        <c:majorUnit val="10"/>
        <c:minorUnit val="4"/>
      </c:valAx>
      <c:valAx>
        <c:axId val="60595584"/>
        <c:scaling>
          <c:orientation val="minMax"/>
          <c:max val="3400"/>
          <c:min val="17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Weight
</a:t>
                </a:r>
              </a:p>
            </c:rich>
          </c:tx>
          <c:layout>
            <c:manualLayout>
              <c:xMode val="edge"/>
              <c:yMode val="edge"/>
              <c:x val="8.6655185982846671E-3"/>
              <c:y val="0.39119851103887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593280"/>
        <c:crossesAt val="50"/>
        <c:crossBetween val="midCat"/>
        <c:majorUnit val="200"/>
        <c:minorUnit val="2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8596211374339403"/>
          <c:y val="0.93887642649328884"/>
          <c:w val="0.56325870888850338"/>
          <c:h val="5.37897952678446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Gravity</a:t>
            </a:r>
          </a:p>
        </c:rich>
      </c:tx>
      <c:layout>
        <c:manualLayout>
          <c:xMode val="edge"/>
          <c:yMode val="edge"/>
          <c:x val="0.42807661875526259"/>
          <c:y val="1.22249534699646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18553433838681"/>
          <c:y val="6.1124767349823493E-2"/>
          <c:w val="0.86655185982846672"/>
          <c:h val="0.76283709652579712"/>
        </c:manualLayout>
      </c:layout>
      <c:scatterChart>
        <c:scatterStyle val="lineMarker"/>
        <c:varyColors val="0"/>
        <c:ser>
          <c:idx val="2"/>
          <c:order val="0"/>
          <c:tx>
            <c:v>ENVELOPE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dPt>
            <c:idx val="5"/>
            <c:bubble3D val="0"/>
            <c:spPr>
              <a:ln w="12700">
                <a:solidFill>
                  <a:srgbClr val="000000"/>
                </a:solidFill>
                <a:prstDash val="solid"/>
              </a:ln>
            </c:spPr>
          </c:dPt>
          <c:xVal>
            <c:numRef>
              <c:f>Specs!$G$3:$G$7</c:f>
              <c:numCache>
                <c:formatCode>0.00</c:formatCode>
                <c:ptCount val="5"/>
                <c:pt idx="0">
                  <c:v>34.5</c:v>
                </c:pt>
                <c:pt idx="1">
                  <c:v>34.5</c:v>
                </c:pt>
                <c:pt idx="2">
                  <c:v>41.8</c:v>
                </c:pt>
                <c:pt idx="3">
                  <c:v>46.5</c:v>
                </c:pt>
                <c:pt idx="4">
                  <c:v>46.5</c:v>
                </c:pt>
              </c:numCache>
            </c:numRef>
          </c:xVal>
          <c:yVal>
            <c:numRef>
              <c:f>Specs!$H$3:$H$7</c:f>
              <c:numCache>
                <c:formatCode>General</c:formatCode>
                <c:ptCount val="5"/>
                <c:pt idx="0">
                  <c:v>1700</c:v>
                </c:pt>
                <c:pt idx="1">
                  <c:v>2100</c:v>
                </c:pt>
                <c:pt idx="2">
                  <c:v>3350</c:v>
                </c:pt>
                <c:pt idx="3">
                  <c:v>3350</c:v>
                </c:pt>
                <c:pt idx="4">
                  <c:v>1700</c:v>
                </c:pt>
              </c:numCache>
            </c:numRef>
          </c:yVal>
          <c:smooth val="0"/>
        </c:ser>
        <c:ser>
          <c:idx val="9"/>
          <c:order val="1"/>
          <c:tx>
            <c:v>T/O</c:v>
          </c:tx>
          <c:spPr>
            <a:ln w="3175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errBars>
            <c:errDir val="x"/>
            <c:errBarType val="both"/>
            <c:errValType val="percentage"/>
            <c:noEndCap val="1"/>
            <c:val val="1"/>
            <c:spPr>
              <a:ln w="12700">
                <a:solidFill>
                  <a:srgbClr val="008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50</c:v>
                </c:pt>
              </c:numLit>
            </c:minus>
            <c:spPr>
              <a:ln w="12700">
                <a:solidFill>
                  <a:srgbClr val="008000"/>
                </a:solidFill>
                <a:prstDash val="solid"/>
              </a:ln>
            </c:spPr>
          </c:errBars>
          <c:xVal>
            <c:numRef>
              <c:f>'185TW (C.G.)'!$E$14:$E$15</c:f>
              <c:numCache>
                <c:formatCode>0.00\ </c:formatCode>
                <c:ptCount val="2"/>
                <c:pt idx="0">
                  <c:v>45.073792652424842</c:v>
                </c:pt>
              </c:numCache>
            </c:numRef>
          </c:xVal>
          <c:yVal>
            <c:numRef>
              <c:f>'185TW (C.G.)'!$D$14:$D$15</c:f>
              <c:numCache>
                <c:formatCode>[Red][&gt;3351]#,##0\ \ ;[Black]#,##0\ \ </c:formatCode>
                <c:ptCount val="2"/>
                <c:pt idx="0">
                  <c:v>3309.5</c:v>
                </c:pt>
              </c:numCache>
            </c:numRef>
          </c:yVal>
          <c:smooth val="0"/>
        </c:ser>
        <c:ser>
          <c:idx val="0"/>
          <c:order val="2"/>
          <c:tx>
            <c:v>LDG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'185TW (C.G.)'!$E$19</c:f>
              <c:numCache>
                <c:formatCode>0.00\ </c:formatCode>
                <c:ptCount val="1"/>
              </c:numCache>
            </c:numRef>
          </c:xVal>
          <c:yVal>
            <c:numRef>
              <c:f>'185TW (C.G.)'!$D$18</c:f>
              <c:numCache>
                <c:formatCode>[Red][&gt;3351]#,##0\ \ ;[Black]#,##0\ \ </c:formatCode>
                <c:ptCount val="1"/>
                <c:pt idx="0">
                  <c:v>2938.1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30368"/>
        <c:axId val="60745216"/>
      </c:scatterChart>
      <c:valAx>
        <c:axId val="60730368"/>
        <c:scaling>
          <c:orientation val="minMax"/>
          <c:max val="47"/>
          <c:min val="34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C.G.</a:t>
                </a:r>
              </a:p>
            </c:rich>
          </c:tx>
          <c:layout>
            <c:manualLayout>
              <c:xMode val="edge"/>
              <c:yMode val="edge"/>
              <c:x val="0.51646490845776616"/>
              <c:y val="0.877751659143465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45216"/>
        <c:crossesAt val="1000"/>
        <c:crossBetween val="midCat"/>
        <c:majorUnit val="1"/>
        <c:minorUnit val="1"/>
      </c:valAx>
      <c:valAx>
        <c:axId val="60745216"/>
        <c:scaling>
          <c:orientation val="minMax"/>
          <c:max val="3400"/>
          <c:min val="17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Weight
</a:t>
                </a:r>
              </a:p>
            </c:rich>
          </c:tx>
          <c:layout>
            <c:manualLayout>
              <c:xMode val="edge"/>
              <c:yMode val="edge"/>
              <c:x val="8.6655185982846671E-3"/>
              <c:y val="0.383863538956891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730368"/>
        <c:crossesAt val="25"/>
        <c:crossBetween val="midCat"/>
        <c:majorUnit val="200"/>
        <c:minorUnit val="2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8942832118270789"/>
          <c:y val="0.93887642649328884"/>
          <c:w val="0.56325870888850338"/>
          <c:h val="5.37897952678446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15</xdr:col>
      <xdr:colOff>228600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15</xdr:col>
      <xdr:colOff>228600</xdr:colOff>
      <xdr:row>19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K25"/>
  <sheetViews>
    <sheetView showGridLines="0" showRowColHeaders="0" workbookViewId="0">
      <selection activeCell="D9" sqref="D9"/>
    </sheetView>
  </sheetViews>
  <sheetFormatPr defaultColWidth="8.85546875" defaultRowHeight="12.75" x14ac:dyDescent="0.2"/>
  <cols>
    <col min="1" max="1" width="0.85546875" customWidth="1"/>
    <col min="2" max="2" width="12.7109375" customWidth="1"/>
    <col min="3" max="3" width="9.7109375" customWidth="1"/>
    <col min="4" max="4" width="9.140625" style="2" customWidth="1"/>
    <col min="5" max="5" width="7.5703125" style="1" customWidth="1"/>
    <col min="6" max="6" width="11.42578125" style="2" customWidth="1"/>
  </cols>
  <sheetData>
    <row r="1" spans="1:11" s="3" customFormat="1" ht="26.25" customHeight="1" x14ac:dyDescent="0.2">
      <c r="B1" s="78" t="s">
        <v>28</v>
      </c>
      <c r="C1" s="79"/>
      <c r="D1" s="5" t="s">
        <v>0</v>
      </c>
      <c r="E1" s="6" t="s">
        <v>1</v>
      </c>
      <c r="F1" s="5" t="s">
        <v>9</v>
      </c>
      <c r="G1" s="4"/>
      <c r="H1" s="4"/>
      <c r="I1" s="4"/>
      <c r="J1" s="4"/>
      <c r="K1" s="4"/>
    </row>
    <row r="2" spans="1:11" s="3" customFormat="1" ht="12.95" customHeight="1" x14ac:dyDescent="0.2">
      <c r="A2" s="11"/>
      <c r="B2" s="19" t="s">
        <v>2</v>
      </c>
      <c r="C2" s="28"/>
      <c r="D2" s="70">
        <v>1898.1</v>
      </c>
      <c r="E2" s="80">
        <v>36.700000000000003</v>
      </c>
      <c r="F2" s="82">
        <v>69.653999999999996</v>
      </c>
      <c r="G2" s="4"/>
      <c r="H2" s="4"/>
      <c r="I2" s="4"/>
      <c r="J2" s="4"/>
      <c r="K2" s="4"/>
    </row>
    <row r="3" spans="1:11" ht="12.95" customHeight="1" x14ac:dyDescent="0.2">
      <c r="A3" s="12"/>
      <c r="B3" s="29" t="s">
        <v>10</v>
      </c>
      <c r="C3" s="30"/>
      <c r="D3" s="71"/>
      <c r="E3" s="81"/>
      <c r="F3" s="83"/>
      <c r="G3" s="9"/>
      <c r="H3" s="9"/>
      <c r="I3" s="9"/>
      <c r="J3" s="9"/>
      <c r="K3" s="9"/>
    </row>
    <row r="4" spans="1:11" ht="26.1" customHeight="1" x14ac:dyDescent="0.2">
      <c r="A4" s="12"/>
      <c r="B4" s="52" t="s">
        <v>23</v>
      </c>
      <c r="C4" s="53">
        <v>50</v>
      </c>
      <c r="D4" s="17">
        <f>C4*6</f>
        <v>300</v>
      </c>
      <c r="E4" s="41">
        <v>4.65E-2</v>
      </c>
      <c r="F4" s="26">
        <f>(D4*E4)</f>
        <v>13.95</v>
      </c>
      <c r="G4" s="9"/>
      <c r="H4" s="9"/>
      <c r="I4" s="9"/>
      <c r="J4" s="9"/>
      <c r="K4" s="9"/>
    </row>
    <row r="5" spans="1:11" ht="26.1" customHeight="1" x14ac:dyDescent="0.2">
      <c r="A5" s="12"/>
      <c r="B5" s="38" t="s">
        <v>3</v>
      </c>
      <c r="C5" s="16"/>
      <c r="D5" s="10">
        <v>450</v>
      </c>
      <c r="E5" s="23">
        <v>3.7999999999999999E-2</v>
      </c>
      <c r="F5" s="26">
        <f>(D5*E5)</f>
        <v>17.099999999999998</v>
      </c>
      <c r="G5" s="9"/>
      <c r="H5" s="9"/>
      <c r="I5" s="9"/>
      <c r="J5" s="9"/>
      <c r="K5" s="9"/>
    </row>
    <row r="6" spans="1:11" ht="26.1" customHeight="1" x14ac:dyDescent="0.2">
      <c r="A6" s="12"/>
      <c r="B6" s="39" t="s">
        <v>8</v>
      </c>
      <c r="C6" s="33"/>
      <c r="D6" s="34">
        <v>400</v>
      </c>
      <c r="E6" s="24">
        <v>6.5000000000000002E-2</v>
      </c>
      <c r="F6" s="26">
        <f>(D6*E6)</f>
        <v>26</v>
      </c>
      <c r="G6" s="9"/>
      <c r="H6" s="9"/>
      <c r="I6" s="9"/>
      <c r="J6" s="9"/>
      <c r="K6" s="9"/>
    </row>
    <row r="7" spans="1:11" ht="12.95" customHeight="1" x14ac:dyDescent="0.2">
      <c r="A7" s="84"/>
      <c r="B7" s="35" t="s">
        <v>11</v>
      </c>
      <c r="C7" s="35"/>
      <c r="D7" s="86">
        <v>100</v>
      </c>
      <c r="E7" s="88">
        <v>9.5000000000000001E-2</v>
      </c>
      <c r="F7" s="66">
        <f>(D7*E7)</f>
        <v>9.5</v>
      </c>
      <c r="G7" s="9"/>
      <c r="H7" s="9"/>
      <c r="I7" s="9"/>
      <c r="J7" s="9"/>
      <c r="K7" s="9"/>
    </row>
    <row r="8" spans="1:11" ht="12.95" customHeight="1" x14ac:dyDescent="0.2">
      <c r="A8" s="85"/>
      <c r="B8" s="85" t="s">
        <v>13</v>
      </c>
      <c r="C8" s="91"/>
      <c r="D8" s="87"/>
      <c r="E8" s="89"/>
      <c r="F8" s="90"/>
      <c r="G8" s="9"/>
      <c r="H8" s="9"/>
      <c r="I8" s="9"/>
      <c r="J8" s="9"/>
      <c r="K8" s="9"/>
    </row>
    <row r="9" spans="1:11" ht="26.1" customHeight="1" x14ac:dyDescent="0.2">
      <c r="A9" s="20"/>
      <c r="B9" s="72" t="s">
        <v>14</v>
      </c>
      <c r="C9" s="73"/>
      <c r="D9" s="36">
        <v>50</v>
      </c>
      <c r="E9" s="37">
        <v>0.123</v>
      </c>
      <c r="F9" s="27">
        <f>(D9*E9)</f>
        <v>6.15</v>
      </c>
      <c r="G9" s="9"/>
      <c r="H9" s="9"/>
      <c r="I9" s="9"/>
      <c r="J9" s="9"/>
      <c r="K9" s="9"/>
    </row>
    <row r="10" spans="1:11" ht="12.95" customHeight="1" x14ac:dyDescent="0.2">
      <c r="A10" s="74"/>
      <c r="B10" s="39" t="s">
        <v>4</v>
      </c>
      <c r="C10" s="31"/>
      <c r="D10" s="76">
        <f>SUM(D2:D9)</f>
        <v>3198.1</v>
      </c>
      <c r="E10" s="64">
        <f>(F10/D10)*1000</f>
        <v>44.512054032081558</v>
      </c>
      <c r="F10" s="66">
        <f>SUM(F2:F9)</f>
        <v>142.35400000000001</v>
      </c>
      <c r="G10" s="9"/>
      <c r="H10" s="9"/>
      <c r="I10" s="9"/>
      <c r="J10" s="9"/>
      <c r="K10" s="9"/>
    </row>
    <row r="11" spans="1:11" ht="12.95" customHeight="1" x14ac:dyDescent="0.2">
      <c r="A11" s="75"/>
      <c r="B11" s="50" t="s">
        <v>24</v>
      </c>
      <c r="C11" s="32"/>
      <c r="D11" s="77"/>
      <c r="E11" s="65"/>
      <c r="F11" s="67"/>
      <c r="G11" s="9"/>
      <c r="H11" s="9"/>
      <c r="I11" s="9"/>
      <c r="J11" s="9"/>
      <c r="K11" s="9"/>
    </row>
    <row r="12" spans="1:11" ht="26.1" customHeight="1" x14ac:dyDescent="0.2">
      <c r="A12" s="20"/>
      <c r="B12" s="40" t="s">
        <v>5</v>
      </c>
      <c r="C12" s="14">
        <v>1.1000000000000001</v>
      </c>
      <c r="D12" s="18">
        <f>-C12*6</f>
        <v>-6.6000000000000005</v>
      </c>
      <c r="E12" s="25">
        <f>E4</f>
        <v>4.65E-2</v>
      </c>
      <c r="F12" s="27">
        <f>(D12*E12)/1000</f>
        <v>-3.0690000000000003E-4</v>
      </c>
      <c r="G12" s="9"/>
      <c r="H12" s="9"/>
      <c r="I12" s="9"/>
      <c r="J12" s="9"/>
      <c r="K12" s="9"/>
    </row>
    <row r="13" spans="1:11" ht="12.95" customHeight="1" x14ac:dyDescent="0.2">
      <c r="A13" s="21"/>
      <c r="B13" s="39" t="s">
        <v>6</v>
      </c>
      <c r="C13" s="31"/>
      <c r="D13" s="76">
        <f>D10+D12</f>
        <v>3191.5</v>
      </c>
      <c r="E13" s="64">
        <f>(F13/D13)*1000</f>
        <v>44.604008491305031</v>
      </c>
      <c r="F13" s="66">
        <f>F10+F12</f>
        <v>142.35369310000002</v>
      </c>
      <c r="G13" s="9"/>
      <c r="H13" s="9"/>
      <c r="I13" s="9"/>
      <c r="J13" s="9"/>
      <c r="K13" s="9"/>
    </row>
    <row r="14" spans="1:11" ht="12.95" customHeight="1" x14ac:dyDescent="0.2">
      <c r="A14" s="22"/>
      <c r="B14" s="50" t="s">
        <v>24</v>
      </c>
      <c r="C14" s="32"/>
      <c r="D14" s="77"/>
      <c r="E14" s="65"/>
      <c r="F14" s="67"/>
      <c r="G14" s="9"/>
      <c r="H14" s="9"/>
      <c r="I14" s="9"/>
      <c r="J14" s="9"/>
      <c r="K14" s="9"/>
    </row>
    <row r="15" spans="1:11" x14ac:dyDescent="0.2">
      <c r="A15" s="21"/>
      <c r="B15" s="58" t="s">
        <v>17</v>
      </c>
      <c r="C15" s="60">
        <v>10</v>
      </c>
      <c r="D15" s="62">
        <f>C15*6</f>
        <v>60</v>
      </c>
      <c r="E15" s="64">
        <v>0.05</v>
      </c>
      <c r="F15" s="66">
        <f>D15*E15</f>
        <v>3</v>
      </c>
      <c r="G15" s="9"/>
      <c r="H15" s="9"/>
      <c r="I15" s="9"/>
      <c r="J15" s="9"/>
      <c r="K15" s="9"/>
    </row>
    <row r="16" spans="1:11" x14ac:dyDescent="0.2">
      <c r="A16" s="22"/>
      <c r="B16" s="59"/>
      <c r="C16" s="61"/>
      <c r="D16" s="63"/>
      <c r="E16" s="65"/>
      <c r="F16" s="67"/>
      <c r="G16" s="13"/>
      <c r="H16" s="9"/>
      <c r="I16" s="9"/>
      <c r="J16" s="9"/>
      <c r="K16" s="9"/>
    </row>
    <row r="17" spans="1:11" x14ac:dyDescent="0.2">
      <c r="A17" s="21"/>
      <c r="B17" s="39" t="s">
        <v>7</v>
      </c>
      <c r="C17" s="31"/>
      <c r="D17" s="68">
        <f>D2+D5+D6+D7+D8+D9+D15</f>
        <v>2958.1</v>
      </c>
      <c r="E17" s="64">
        <f>(F17/D17)*1000</f>
        <v>44.421757209019304</v>
      </c>
      <c r="F17" s="70">
        <f>F2+F5+F6+F7+F9+F15</f>
        <v>131.404</v>
      </c>
      <c r="G17" s="9"/>
      <c r="H17" s="9"/>
      <c r="I17" s="9"/>
      <c r="J17" s="9"/>
      <c r="K17" s="9"/>
    </row>
    <row r="18" spans="1:11" x14ac:dyDescent="0.2">
      <c r="A18" s="22"/>
      <c r="B18" s="50" t="s">
        <v>24</v>
      </c>
      <c r="C18" s="32"/>
      <c r="D18" s="69"/>
      <c r="E18" s="65"/>
      <c r="F18" s="71"/>
    </row>
    <row r="19" spans="1:11" x14ac:dyDescent="0.2">
      <c r="B19" s="9" t="s">
        <v>12</v>
      </c>
      <c r="C19" s="9"/>
      <c r="D19" s="15"/>
      <c r="E19" s="9"/>
      <c r="F19" s="9"/>
    </row>
    <row r="20" spans="1:11" x14ac:dyDescent="0.2">
      <c r="B20" s="51" t="s">
        <v>25</v>
      </c>
      <c r="C20" s="8"/>
      <c r="D20" s="9"/>
      <c r="E20" s="9"/>
      <c r="F20" s="7"/>
    </row>
    <row r="21" spans="1:11" x14ac:dyDescent="0.2">
      <c r="B21" s="7"/>
      <c r="C21" s="8"/>
      <c r="D21" s="9"/>
      <c r="E21" s="9"/>
      <c r="F21" s="8"/>
    </row>
    <row r="22" spans="1:11" x14ac:dyDescent="0.2">
      <c r="B22" s="9"/>
      <c r="C22" s="43" t="s">
        <v>16</v>
      </c>
      <c r="D22" s="44"/>
      <c r="E22" s="44"/>
      <c r="F22" s="44"/>
      <c r="G22" s="45"/>
      <c r="H22" s="43"/>
      <c r="I22" s="43"/>
      <c r="J22" s="43"/>
      <c r="K22" s="43"/>
    </row>
    <row r="23" spans="1:11" x14ac:dyDescent="0.2">
      <c r="B23" s="7"/>
      <c r="C23" s="46" t="s">
        <v>15</v>
      </c>
      <c r="D23" s="44"/>
      <c r="E23" s="44"/>
      <c r="F23" s="45"/>
      <c r="G23" s="45"/>
      <c r="H23" s="43"/>
      <c r="I23" s="43"/>
      <c r="J23" s="43"/>
      <c r="K23" s="43"/>
    </row>
    <row r="24" spans="1:11" x14ac:dyDescent="0.2">
      <c r="B24" s="7"/>
      <c r="C24" s="9"/>
      <c r="D24" s="8"/>
      <c r="E24" s="9"/>
      <c r="F24" s="8"/>
    </row>
    <row r="25" spans="1:11" x14ac:dyDescent="0.2">
      <c r="B25" s="9"/>
      <c r="C25" s="9"/>
      <c r="D25" s="8"/>
      <c r="E25" s="7"/>
      <c r="F25" s="8"/>
    </row>
  </sheetData>
  <mergeCells count="25">
    <mergeCell ref="B1:C1"/>
    <mergeCell ref="D2:D3"/>
    <mergeCell ref="E2:E3"/>
    <mergeCell ref="F2:F3"/>
    <mergeCell ref="A7:A8"/>
    <mergeCell ref="D7:D8"/>
    <mergeCell ref="E7:E8"/>
    <mergeCell ref="F7:F8"/>
    <mergeCell ref="B8:C8"/>
    <mergeCell ref="D17:D18"/>
    <mergeCell ref="E17:E18"/>
    <mergeCell ref="F17:F18"/>
    <mergeCell ref="B9:C9"/>
    <mergeCell ref="A10:A11"/>
    <mergeCell ref="D10:D11"/>
    <mergeCell ref="E10:E11"/>
    <mergeCell ref="F10:F11"/>
    <mergeCell ref="D13:D14"/>
    <mergeCell ref="E13:E14"/>
    <mergeCell ref="F13:F14"/>
    <mergeCell ref="B15:B16"/>
    <mergeCell ref="C15:C16"/>
    <mergeCell ref="D15:D16"/>
    <mergeCell ref="E15:E16"/>
    <mergeCell ref="F15:F16"/>
  </mergeCells>
  <printOptions horizontalCentered="1"/>
  <pageMargins left="0.75" right="0.75" top="1" bottom="1" header="0.5" footer="0.5"/>
  <pageSetup scale="88" orientation="landscape" blackAndWhite="1" horizontalDpi="300" verticalDpi="300" r:id="rId1"/>
  <headerFooter alignWithMargins="0">
    <oddHeader>&amp;C&amp;20&amp;A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13"/>
  </sheetPr>
  <dimension ref="A1:H10"/>
  <sheetViews>
    <sheetView tabSelected="1" view="pageBreakPreview" zoomScaleNormal="100" zoomScaleSheetLayoutView="100" workbookViewId="0">
      <selection activeCell="E3" sqref="E3:E7"/>
    </sheetView>
  </sheetViews>
  <sheetFormatPr defaultColWidth="8.85546875" defaultRowHeight="12.75" x14ac:dyDescent="0.2"/>
  <cols>
    <col min="1" max="8" width="8.85546875" style="42"/>
  </cols>
  <sheetData>
    <row r="1" spans="1:8" x14ac:dyDescent="0.2">
      <c r="A1" s="92" t="s">
        <v>18</v>
      </c>
      <c r="B1" s="92"/>
      <c r="C1" s="92" t="s">
        <v>19</v>
      </c>
      <c r="D1" s="92"/>
      <c r="E1" s="92" t="s">
        <v>22</v>
      </c>
      <c r="F1" s="92"/>
      <c r="G1" s="92" t="s">
        <v>22</v>
      </c>
      <c r="H1" s="92"/>
    </row>
    <row r="2" spans="1:8" x14ac:dyDescent="0.2">
      <c r="A2" s="93" t="s">
        <v>20</v>
      </c>
      <c r="B2" s="93"/>
      <c r="C2" s="93" t="s">
        <v>21</v>
      </c>
      <c r="D2" s="93"/>
      <c r="E2" s="93" t="s">
        <v>20</v>
      </c>
      <c r="F2" s="93"/>
      <c r="G2" s="93" t="s">
        <v>21</v>
      </c>
      <c r="H2" s="93"/>
    </row>
    <row r="3" spans="1:8" x14ac:dyDescent="0.2">
      <c r="A3" s="48">
        <v>62</v>
      </c>
      <c r="B3" s="42">
        <v>1700</v>
      </c>
      <c r="C3" s="49">
        <v>36.5</v>
      </c>
      <c r="D3" s="47">
        <v>1700</v>
      </c>
      <c r="E3" s="48">
        <v>58</v>
      </c>
      <c r="F3" s="42">
        <v>1700</v>
      </c>
      <c r="G3" s="49">
        <v>34.5</v>
      </c>
      <c r="H3" s="47">
        <v>1700</v>
      </c>
    </row>
    <row r="4" spans="1:8" x14ac:dyDescent="0.2">
      <c r="A4" s="48">
        <v>68</v>
      </c>
      <c r="B4" s="42">
        <v>1850</v>
      </c>
      <c r="C4" s="49">
        <v>36.5</v>
      </c>
      <c r="D4" s="47">
        <v>1820</v>
      </c>
      <c r="E4" s="48">
        <v>72</v>
      </c>
      <c r="F4" s="42">
        <v>2100</v>
      </c>
      <c r="G4" s="49">
        <v>34.5</v>
      </c>
      <c r="H4" s="47">
        <v>2100</v>
      </c>
    </row>
    <row r="5" spans="1:8" x14ac:dyDescent="0.2">
      <c r="A5" s="48">
        <v>95.5</v>
      </c>
      <c r="B5" s="42">
        <v>2550</v>
      </c>
      <c r="C5" s="49">
        <v>41</v>
      </c>
      <c r="D5" s="47">
        <v>2550</v>
      </c>
      <c r="E5" s="48">
        <v>140</v>
      </c>
      <c r="F5" s="42">
        <v>3350</v>
      </c>
      <c r="G5" s="49">
        <v>41.8</v>
      </c>
      <c r="H5" s="47">
        <v>3350</v>
      </c>
    </row>
    <row r="6" spans="1:8" x14ac:dyDescent="0.2">
      <c r="A6" s="48">
        <v>107</v>
      </c>
      <c r="B6" s="42">
        <v>2550</v>
      </c>
      <c r="C6" s="49">
        <v>47.3</v>
      </c>
      <c r="D6" s="47">
        <v>2550</v>
      </c>
      <c r="E6" s="48">
        <v>156</v>
      </c>
      <c r="F6" s="42">
        <v>3350</v>
      </c>
      <c r="G6" s="49">
        <v>46.5</v>
      </c>
      <c r="H6" s="47">
        <v>3350</v>
      </c>
    </row>
    <row r="7" spans="1:8" x14ac:dyDescent="0.2">
      <c r="A7" s="48">
        <v>78</v>
      </c>
      <c r="B7" s="42">
        <v>1700</v>
      </c>
      <c r="C7" s="49">
        <v>47.3</v>
      </c>
      <c r="D7" s="47">
        <v>1700</v>
      </c>
      <c r="E7" s="48">
        <v>79</v>
      </c>
      <c r="F7" s="42">
        <v>1700</v>
      </c>
      <c r="G7" s="49">
        <v>46.5</v>
      </c>
      <c r="H7" s="47">
        <v>1700</v>
      </c>
    </row>
    <row r="8" spans="1:8" x14ac:dyDescent="0.2">
      <c r="A8" s="48">
        <v>78</v>
      </c>
      <c r="B8" s="42">
        <v>1700</v>
      </c>
      <c r="C8" s="47"/>
      <c r="D8" s="47"/>
      <c r="E8" s="48"/>
      <c r="G8" s="47"/>
      <c r="H8" s="47"/>
    </row>
    <row r="9" spans="1:8" x14ac:dyDescent="0.2">
      <c r="A9" s="48"/>
      <c r="C9" s="47"/>
      <c r="D9" s="47"/>
      <c r="E9" s="48"/>
      <c r="G9" s="47"/>
      <c r="H9" s="47"/>
    </row>
    <row r="10" spans="1:8" x14ac:dyDescent="0.2">
      <c r="A10" s="48"/>
      <c r="C10" s="47"/>
      <c r="D10" s="47"/>
      <c r="E10" s="48"/>
      <c r="G10" s="47"/>
      <c r="H10" s="47"/>
    </row>
  </sheetData>
  <mergeCells count="8">
    <mergeCell ref="G1:H1"/>
    <mergeCell ref="G2:H2"/>
    <mergeCell ref="E1:F1"/>
    <mergeCell ref="E2:F2"/>
    <mergeCell ref="A1:B1"/>
    <mergeCell ref="A2:B2"/>
    <mergeCell ref="C1:D1"/>
    <mergeCell ref="C2:D2"/>
  </mergeCells>
  <phoneticPr fontId="0" type="noConversion"/>
  <printOptions horizontalCentered="1" gridLines="1" gridLinesSet="0"/>
  <pageMargins left="0.75" right="0.75" top="1" bottom="1" header="0.5" footer="0.5"/>
  <pageSetup scale="94" orientation="landscape" blackAndWhite="1" horizontalDpi="300" verticalDpi="300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K26"/>
  <sheetViews>
    <sheetView showGridLines="0" showRowColHeaders="0" workbookViewId="0">
      <selection activeCell="B2" sqref="B2"/>
    </sheetView>
  </sheetViews>
  <sheetFormatPr defaultColWidth="8.85546875" defaultRowHeight="12.75" x14ac:dyDescent="0.2"/>
  <cols>
    <col min="1" max="1" width="0.85546875" customWidth="1"/>
    <col min="2" max="2" width="12.7109375" customWidth="1"/>
    <col min="3" max="3" width="9.7109375" customWidth="1"/>
    <col min="4" max="4" width="9.140625" style="2" customWidth="1"/>
    <col min="5" max="5" width="7.5703125" style="1" customWidth="1"/>
    <col min="6" max="6" width="11.42578125" style="2" customWidth="1"/>
  </cols>
  <sheetData>
    <row r="1" spans="1:11" s="3" customFormat="1" ht="26.25" customHeight="1" x14ac:dyDescent="0.2">
      <c r="B1" s="94" t="s">
        <v>28</v>
      </c>
      <c r="C1" s="95"/>
      <c r="D1" s="5" t="s">
        <v>0</v>
      </c>
      <c r="E1" s="6" t="s">
        <v>1</v>
      </c>
      <c r="F1" s="5" t="s">
        <v>9</v>
      </c>
      <c r="G1" s="4"/>
      <c r="H1" s="4"/>
      <c r="I1" s="4"/>
      <c r="J1" s="4"/>
      <c r="K1" s="4"/>
    </row>
    <row r="2" spans="1:11" s="3" customFormat="1" ht="12.95" customHeight="1" x14ac:dyDescent="0.2">
      <c r="A2" s="11"/>
      <c r="B2" s="19" t="s">
        <v>2</v>
      </c>
      <c r="C2" s="28"/>
      <c r="D2" s="70">
        <v>1898.1</v>
      </c>
      <c r="E2" s="80">
        <v>36.700000000000003</v>
      </c>
      <c r="F2" s="82">
        <v>69.653999999999996</v>
      </c>
      <c r="G2" s="4"/>
      <c r="H2" s="4"/>
      <c r="I2" s="4"/>
      <c r="J2" s="4"/>
      <c r="K2" s="4"/>
    </row>
    <row r="3" spans="1:11" ht="12.95" customHeight="1" x14ac:dyDescent="0.2">
      <c r="A3" s="12"/>
      <c r="B3" s="29" t="s">
        <v>10</v>
      </c>
      <c r="C3" s="30"/>
      <c r="D3" s="71"/>
      <c r="E3" s="81"/>
      <c r="F3" s="83"/>
      <c r="G3" s="9"/>
      <c r="H3" s="9"/>
      <c r="I3" s="9"/>
      <c r="J3" s="9"/>
      <c r="K3" s="9"/>
    </row>
    <row r="4" spans="1:11" ht="26.1" customHeight="1" x14ac:dyDescent="0.2">
      <c r="A4" s="12"/>
      <c r="B4" s="52" t="s">
        <v>23</v>
      </c>
      <c r="C4" s="53">
        <v>73</v>
      </c>
      <c r="D4" s="17">
        <f>SUM(C4*6)</f>
        <v>438</v>
      </c>
      <c r="E4" s="41">
        <v>4.6547999999999999E-2</v>
      </c>
      <c r="F4" s="26">
        <f>(D4*E4)</f>
        <v>20.388023999999998</v>
      </c>
      <c r="G4" s="9"/>
      <c r="H4" s="9"/>
      <c r="I4" s="9"/>
      <c r="J4" s="9"/>
      <c r="K4" s="9"/>
    </row>
    <row r="5" spans="1:11" ht="26.1" customHeight="1" x14ac:dyDescent="0.2">
      <c r="A5" s="12"/>
      <c r="B5" s="38" t="s">
        <v>3</v>
      </c>
      <c r="C5" s="16"/>
      <c r="D5" s="10">
        <v>410</v>
      </c>
      <c r="E5" s="23">
        <v>3.7999999999999999E-2</v>
      </c>
      <c r="F5" s="26">
        <f>(D5*E5)</f>
        <v>15.58</v>
      </c>
      <c r="G5" s="9"/>
      <c r="H5" s="9"/>
      <c r="I5" s="9"/>
      <c r="J5" s="9"/>
      <c r="K5" s="9"/>
    </row>
    <row r="6" spans="1:11" ht="26.1" customHeight="1" x14ac:dyDescent="0.2">
      <c r="A6" s="12"/>
      <c r="B6" s="56" t="s">
        <v>26</v>
      </c>
      <c r="C6" s="33"/>
      <c r="D6" s="34">
        <v>400</v>
      </c>
      <c r="E6" s="24">
        <v>6.5000000000000002E-2</v>
      </c>
      <c r="F6" s="26">
        <f>(D6*E6)</f>
        <v>26</v>
      </c>
      <c r="G6" s="9"/>
      <c r="H6" s="9"/>
      <c r="I6" s="9"/>
      <c r="J6" s="9"/>
      <c r="K6" s="9"/>
    </row>
    <row r="7" spans="1:11" ht="26.1" customHeight="1" x14ac:dyDescent="0.2">
      <c r="A7" s="54"/>
      <c r="B7" s="56" t="s">
        <v>27</v>
      </c>
      <c r="C7" s="33"/>
      <c r="D7" s="57"/>
      <c r="E7" s="24">
        <v>0.1</v>
      </c>
      <c r="F7" s="55"/>
      <c r="G7" s="9"/>
      <c r="H7" s="9"/>
      <c r="I7" s="9"/>
      <c r="J7" s="9"/>
      <c r="K7" s="9"/>
    </row>
    <row r="8" spans="1:11" ht="12.95" customHeight="1" x14ac:dyDescent="0.2">
      <c r="A8" s="84"/>
      <c r="B8" s="35" t="s">
        <v>11</v>
      </c>
      <c r="C8" s="35"/>
      <c r="D8" s="86">
        <v>120</v>
      </c>
      <c r="E8" s="88">
        <v>9.5000000000000001E-2</v>
      </c>
      <c r="F8" s="66">
        <f>(D8*E8)</f>
        <v>11.4</v>
      </c>
      <c r="G8" s="9"/>
      <c r="H8" s="9"/>
      <c r="I8" s="9"/>
      <c r="J8" s="9"/>
      <c r="K8" s="9"/>
    </row>
    <row r="9" spans="1:11" ht="12.95" customHeight="1" x14ac:dyDescent="0.2">
      <c r="A9" s="85"/>
      <c r="B9" s="85" t="s">
        <v>13</v>
      </c>
      <c r="C9" s="91"/>
      <c r="D9" s="87"/>
      <c r="E9" s="89"/>
      <c r="F9" s="90"/>
      <c r="G9" s="9"/>
      <c r="H9" s="9"/>
      <c r="I9" s="9"/>
      <c r="J9" s="9"/>
      <c r="K9" s="9"/>
    </row>
    <row r="10" spans="1:11" ht="26.1" customHeight="1" x14ac:dyDescent="0.2">
      <c r="A10" s="20"/>
      <c r="B10" s="72" t="s">
        <v>14</v>
      </c>
      <c r="C10" s="73"/>
      <c r="D10" s="36">
        <v>50</v>
      </c>
      <c r="E10" s="37">
        <v>0.123</v>
      </c>
      <c r="F10" s="27">
        <f>(D10*E10)</f>
        <v>6.15</v>
      </c>
      <c r="G10" s="9"/>
      <c r="H10" s="9"/>
      <c r="I10" s="9"/>
      <c r="J10" s="9"/>
      <c r="K10" s="9"/>
    </row>
    <row r="11" spans="1:11" ht="12.95" customHeight="1" x14ac:dyDescent="0.2">
      <c r="A11" s="74"/>
      <c r="B11" s="39" t="s">
        <v>4</v>
      </c>
      <c r="C11" s="31"/>
      <c r="D11" s="76">
        <f>SUM(D2:D10)</f>
        <v>3316.1</v>
      </c>
      <c r="E11" s="64">
        <f>(F11/D11)*1000</f>
        <v>44.984175386749499</v>
      </c>
      <c r="F11" s="66">
        <f>SUM(F2:F10)</f>
        <v>149.17202400000002</v>
      </c>
      <c r="G11" s="9"/>
      <c r="H11" s="9"/>
      <c r="I11" s="9"/>
      <c r="J11" s="9"/>
      <c r="K11" s="9"/>
    </row>
    <row r="12" spans="1:11" ht="12.95" customHeight="1" x14ac:dyDescent="0.2">
      <c r="A12" s="75"/>
      <c r="B12" s="50" t="s">
        <v>24</v>
      </c>
      <c r="C12" s="32"/>
      <c r="D12" s="77"/>
      <c r="E12" s="65"/>
      <c r="F12" s="67"/>
      <c r="G12" s="9"/>
      <c r="H12" s="9"/>
      <c r="I12" s="9"/>
      <c r="J12" s="9"/>
      <c r="K12" s="9"/>
    </row>
    <row r="13" spans="1:11" ht="26.1" customHeight="1" x14ac:dyDescent="0.2">
      <c r="A13" s="20"/>
      <c r="B13" s="40" t="s">
        <v>5</v>
      </c>
      <c r="C13" s="14">
        <v>1.1000000000000001</v>
      </c>
      <c r="D13" s="18">
        <f>-C13*6</f>
        <v>-6.6000000000000005</v>
      </c>
      <c r="E13" s="25">
        <f>E4</f>
        <v>4.6547999999999999E-2</v>
      </c>
      <c r="F13" s="27">
        <f>(D13*E13)/1000</f>
        <v>-3.0721680000000002E-4</v>
      </c>
      <c r="G13" s="9"/>
      <c r="H13" s="9"/>
      <c r="I13" s="9"/>
      <c r="J13" s="9"/>
      <c r="K13" s="9"/>
    </row>
    <row r="14" spans="1:11" ht="12.95" customHeight="1" x14ac:dyDescent="0.2">
      <c r="A14" s="21"/>
      <c r="B14" s="39" t="s">
        <v>6</v>
      </c>
      <c r="C14" s="31"/>
      <c r="D14" s="76">
        <f>D11+D13</f>
        <v>3309.5</v>
      </c>
      <c r="E14" s="64">
        <f>(F14/D14)*1000</f>
        <v>45.073792652424842</v>
      </c>
      <c r="F14" s="66">
        <f>F11+F13</f>
        <v>149.17171678320003</v>
      </c>
      <c r="G14" s="9"/>
      <c r="H14" s="9"/>
      <c r="I14" s="9"/>
      <c r="J14" s="9"/>
      <c r="K14" s="9"/>
    </row>
    <row r="15" spans="1:11" ht="12.95" customHeight="1" x14ac:dyDescent="0.2">
      <c r="A15" s="22"/>
      <c r="B15" s="50" t="s">
        <v>24</v>
      </c>
      <c r="C15" s="32"/>
      <c r="D15" s="77"/>
      <c r="E15" s="65"/>
      <c r="F15" s="67"/>
      <c r="G15" s="9"/>
      <c r="H15" s="9"/>
      <c r="I15" s="9"/>
      <c r="J15" s="9"/>
      <c r="K15" s="9"/>
    </row>
    <row r="16" spans="1:11" x14ac:dyDescent="0.2">
      <c r="A16" s="21"/>
      <c r="B16" s="58" t="s">
        <v>17</v>
      </c>
      <c r="C16" s="60">
        <v>10</v>
      </c>
      <c r="D16" s="62">
        <f>C16*6</f>
        <v>60</v>
      </c>
      <c r="E16" s="64">
        <v>0.05</v>
      </c>
      <c r="F16" s="66">
        <f>D16*E16</f>
        <v>3</v>
      </c>
      <c r="G16" s="9"/>
      <c r="H16" s="9"/>
      <c r="I16" s="9"/>
      <c r="J16" s="9"/>
      <c r="K16" s="9"/>
    </row>
    <row r="17" spans="1:11" x14ac:dyDescent="0.2">
      <c r="A17" s="22"/>
      <c r="B17" s="59"/>
      <c r="C17" s="61"/>
      <c r="D17" s="63"/>
      <c r="E17" s="65"/>
      <c r="F17" s="67"/>
      <c r="G17" s="13"/>
      <c r="H17" s="9"/>
      <c r="I17" s="9"/>
      <c r="J17" s="9"/>
      <c r="K17" s="9"/>
    </row>
    <row r="18" spans="1:11" x14ac:dyDescent="0.2">
      <c r="A18" s="21"/>
      <c r="B18" s="39" t="s">
        <v>7</v>
      </c>
      <c r="C18" s="31"/>
      <c r="D18" s="68">
        <f>D2+D5+D6+D8+D9+D10+D16</f>
        <v>2938.1</v>
      </c>
      <c r="E18" s="64">
        <f>(F18/D18)*1000</f>
        <v>44.853476736666551</v>
      </c>
      <c r="F18" s="70">
        <f>F2+F5+F6+F8+F10+F16</f>
        <v>131.78399999999999</v>
      </c>
      <c r="G18" s="9"/>
      <c r="H18" s="9"/>
      <c r="I18" s="9"/>
      <c r="J18" s="9"/>
      <c r="K18" s="9"/>
    </row>
    <row r="19" spans="1:11" x14ac:dyDescent="0.2">
      <c r="A19" s="22"/>
      <c r="B19" s="50" t="s">
        <v>24</v>
      </c>
      <c r="C19" s="32"/>
      <c r="D19" s="69"/>
      <c r="E19" s="65"/>
      <c r="F19" s="71"/>
    </row>
    <row r="20" spans="1:11" x14ac:dyDescent="0.2">
      <c r="B20" s="9" t="s">
        <v>12</v>
      </c>
      <c r="C20" s="9"/>
      <c r="D20" s="15"/>
      <c r="E20" s="9"/>
      <c r="F20" s="9"/>
    </row>
    <row r="21" spans="1:11" x14ac:dyDescent="0.2">
      <c r="B21" s="51" t="s">
        <v>25</v>
      </c>
      <c r="C21" s="8"/>
      <c r="D21" s="9"/>
      <c r="E21" s="9"/>
      <c r="F21" s="7"/>
    </row>
    <row r="22" spans="1:11" x14ac:dyDescent="0.2">
      <c r="B22" s="7"/>
      <c r="C22" s="8"/>
      <c r="D22" s="9"/>
      <c r="E22" s="9"/>
      <c r="F22" s="8"/>
    </row>
    <row r="23" spans="1:11" x14ac:dyDescent="0.2">
      <c r="B23" s="9"/>
      <c r="C23" s="43" t="s">
        <v>16</v>
      </c>
      <c r="D23" s="44"/>
      <c r="E23" s="44"/>
      <c r="F23" s="44"/>
      <c r="G23" s="45"/>
      <c r="H23" s="43"/>
      <c r="I23" s="43"/>
      <c r="J23" s="43"/>
      <c r="K23" s="43"/>
    </row>
    <row r="24" spans="1:11" x14ac:dyDescent="0.2">
      <c r="B24" s="7"/>
      <c r="C24" s="46" t="s">
        <v>15</v>
      </c>
      <c r="D24" s="44"/>
      <c r="E24" s="44"/>
      <c r="F24" s="45"/>
      <c r="G24" s="45"/>
      <c r="H24" s="43"/>
      <c r="I24" s="43"/>
      <c r="J24" s="43"/>
      <c r="K24" s="43"/>
    </row>
    <row r="25" spans="1:11" x14ac:dyDescent="0.2">
      <c r="B25" s="7"/>
      <c r="C25" s="9"/>
      <c r="D25" s="8"/>
      <c r="E25" s="9"/>
      <c r="F25" s="8"/>
    </row>
    <row r="26" spans="1:11" x14ac:dyDescent="0.2">
      <c r="B26" s="9"/>
      <c r="C26" s="9"/>
      <c r="D26" s="8"/>
      <c r="E26" s="7"/>
      <c r="F26" s="8"/>
    </row>
  </sheetData>
  <mergeCells count="25">
    <mergeCell ref="B1:C1"/>
    <mergeCell ref="D2:D3"/>
    <mergeCell ref="E2:E3"/>
    <mergeCell ref="F2:F3"/>
    <mergeCell ref="A8:A9"/>
    <mergeCell ref="D8:D9"/>
    <mergeCell ref="E8:E9"/>
    <mergeCell ref="F8:F9"/>
    <mergeCell ref="B9:C9"/>
    <mergeCell ref="D18:D19"/>
    <mergeCell ref="E18:E19"/>
    <mergeCell ref="F18:F19"/>
    <mergeCell ref="B10:C10"/>
    <mergeCell ref="A11:A12"/>
    <mergeCell ref="D11:D12"/>
    <mergeCell ref="E11:E12"/>
    <mergeCell ref="F11:F12"/>
    <mergeCell ref="D14:D15"/>
    <mergeCell ref="E14:E15"/>
    <mergeCell ref="F14:F15"/>
    <mergeCell ref="B16:B17"/>
    <mergeCell ref="C16:C17"/>
    <mergeCell ref="D16:D17"/>
    <mergeCell ref="E16:E17"/>
    <mergeCell ref="F16:F17"/>
  </mergeCells>
  <printOptions horizontalCentered="1"/>
  <pageMargins left="0.75" right="0.75" top="1" bottom="1" header="0.5" footer="0.5"/>
  <pageSetup scale="88" orientation="landscape" blackAndWhite="1" horizontalDpi="300" verticalDpi="300" r:id="rId1"/>
  <headerFooter alignWithMargins="0">
    <oddHeader>&amp;C&amp;20&amp;A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185TW (MOM) </vt:lpstr>
      <vt:lpstr>Specs</vt:lpstr>
      <vt:lpstr>185TW (C.G.)</vt:lpstr>
      <vt:lpstr>Specs!Print_Area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JHF</dc:creator>
  <cp:lastModifiedBy>Shannon Youmans</cp:lastModifiedBy>
  <cp:lastPrinted>2008-05-28T23:04:51Z</cp:lastPrinted>
  <dcterms:created xsi:type="dcterms:W3CDTF">1999-06-05T16:23:10Z</dcterms:created>
  <dcterms:modified xsi:type="dcterms:W3CDTF">2014-06-18T21:23:02Z</dcterms:modified>
</cp:coreProperties>
</file>